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5445"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<sst xmlns="http://schemas.openxmlformats.org/spreadsheetml/2006/main" count="50" uniqueCount="43">
  <si>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</si>
  <si>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</si>
  <si>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</si>
  <si>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</si>
  <si>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</si>
  <si>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</si>
  <si>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</si>
  <si>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</si>
  <si>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</si>
  <si>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</si>
  <si>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</si>
  <si>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</si>
  <si>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</si>
  <si>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</si>
  <si>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2017/18</t>
  </si>
  <si>
    <t>2018/19</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</si>
  <si>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</si>
  <si>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</si>
  <si>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</si>
  <si>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</si>
  <si>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</si>
  <si>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</si>
  <si>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</si>
  <si>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</si>
  <si>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</si>
  <si>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</si>
  <si>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</si>
  <si>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</si>
  <si>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</si>
  <si>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</si>
  <si>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</si>
  <si>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</si>
  <si>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</si>
  <si>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</si>
  <si>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</si>
  <si>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</si>
  <si>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r>
      <t xml:space="preserve">Explanation from smaller authority </t>
    </r>
    <r>
      <rPr>
        <b/>
        <u val="single"/>
        <sz val="11"/>
        <color indexed="8"/>
        <rFont val="Arial"/>
        <family val="2"/>
      </rPr>
      <t>(must include narrative and supporting figures)</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</si>
  <si>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a breakdown of approved reserves on the next tab if the total reserves (Box 7) figure is more than twice the annual precept/rates &amp; levies value (Box 2).
</t>
    </r>
  </si>
  <si>
    <t>(Please complete the highlighted boxes.)</t>
  </si>
  <si>
    <r>
      <t xml:space="preserve">Insert figures from Section 2 of the AGAR in all </t>
    </r>
    <r>
      <rPr>
        <b/>
        <u val="single"/>
        <sz val="10"/>
        <color indexed="62"/>
        <rFont val="Arial"/>
        <family val="2"/>
      </rPr>
      <t>Blue</t>
    </r>
    <r>
      <rPr>
        <b/>
        <sz val="10"/>
        <color indexed="10"/>
        <rFont val="Arial"/>
        <family val="2"/>
      </rPr>
      <t xml:space="preserve"> highlighted boxes </t>
    </r>
  </si>
  <si>
    <t>The Council receives rent from a former police station that it owns. The tennant gave notice during the year and the council received income of only £3,785.94 against budget of £5,047. The council drew down  grant for which it did not budget of £4,953.10 from the Yorkshire Dales National Park Authority Sustainable Development Fund. The council received other miscallaneous items of income as follows: £778.16 reimbursement of payments made contrary to instruction by Barclays Bank, £50 Bank Compensation, £360 reimbursement of expenses by the Maulds Meaburn Recreation Ground Trust, £220 for the sale of wood, £119.43 from bank interest, £95 Council Tax Reduction Scheme Grant, £231.78 from Wayleaves together with a number of other small payments. In the previous year the council received a full years rent for the Police House £5,005.28 but no grant from the Yorkshire Dales National Park Authority. The remainder of its non precept income in the year ending 2018 (1,765) was made up in a similar fashion to this years with an larger items being the reimbursement of overpaid employment costs of £1,206.39 dealt with by the council in minute (131/17) &amp; £919.32 Recovery of VAT and leaving £846 of smaller miscallaneous items, wayleaves, sales of wood and so on.</t>
  </si>
  <si>
    <t>In the 2018 2019 year employment costs were budgetted at £5,363 and actual costs arising in this year were £5,160.75.  £510 in paye (3rd Qtr) and salary Month 12 due in the  2017 2018 year were paid at the beginning of the 2018 2019 having been carried over. Had these payments been presented in the previous year an explanation would not have been required. The employment costs budget of  £5,363 was 96.2% spent, an underspend of £206.76.</t>
  </si>
  <si>
    <t>During the year 31 March 2019 the council made two significant spending commitments. 1. On the end of the 13 year Police House tennancy it became clear that refurbishment was required. The council agreed a final project budget of £17,120 over the course of several meetings (121/18), (137/18) &amp; (154/18). At the year end £10,937 over the Police House base budget which provides for insurance had been spent funded by reductions in the Police House Restricted Reserve and the General Reserve. This has completed the internal refurbishment. Further external works are to be commissioned and the project completed in the Summer when the weather permits to complete the works after a tenant has occupied the property. 2. The Council made expenditure of £4,953 against an offer of funding from the Yorkshire Dales National Park Authority on a footpaths project. The combined impact of these is £15,860 of unbudgetted expenditure leaving an underlying rise in 'All Other Payments' of £1,671. The Council arranged the felling of a tree that had been assessed as dangerous at a cost of £761 and incurred £300 of expense on legal advice relating to a land matter. Taking these items into account the underlying variance is an increase of £910 on the previous year which at 13.11% would not ordinarily require an explanation as significant. The council publishes all it expenditure on its website here https://crosbyravensworthparish.org.uk/wp-content/uploads/2019/04/20190409-Full-Year-Bank-rec.-Payments-Receipts.-Intnl-Trfs-v2.pdf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</si>
</sst>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2">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5"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36" borderId="11" xfId="0" applyFont="1" applyFill="1" applyBorder="1" applyAlignment="1">
      <alignment wrapText="1"/>
    </xf>
    <xf numFmtId="0" fontId="49" fillId="36" borderId="11" xfId="0" applyFont="1" applyFill="1" applyBorder="1" applyAlignment="1">
      <alignment wrapText="1"/>
    </xf>
    <xf numFmtId="0" fontId="49" fillId="0" borderId="0" xfId="0" applyFont="1" applyFill="1" applyAlignment="1">
      <alignment vertical="center"/>
    </xf>
    <xf numFmtId="0" fontId="49" fillId="0" borderId="0" xfId="0" applyFont="1" applyFill="1" applyAlignment="1">
      <alignment/>
    </xf>
    <xf numFmtId="3" fontId="4" fillId="0" borderId="0" xfId="0" applyNumberFormat="1" applyFont="1" applyFill="1" applyBorder="1" applyAlignment="1" applyProtection="1">
      <alignment horizontal="center"/>
      <protection locked="0"/>
    </xf>
    <xf numFmtId="10" fontId="49" fillId="0" borderId="0" xfId="0" applyNumberFormat="1" applyFont="1" applyFill="1" applyAlignment="1">
      <alignment/>
    </xf>
    <xf numFmtId="0" fontId="49" fillId="0" borderId="0" xfId="0" applyFont="1" applyFill="1" applyAlignment="1">
      <alignment horizontal="center"/>
    </xf>
    <xf numFmtId="0" fontId="49" fillId="0" borderId="0" xfId="0" applyFont="1" applyBorder="1" applyAlignment="1">
      <alignment horizontal="center" wrapText="1"/>
    </xf>
    <xf numFmtId="0" fontId="51" fillId="37" borderId="11" xfId="0" applyFont="1" applyFill="1" applyBorder="1" applyAlignment="1">
      <alignment horizontal="center" wrapText="1"/>
    </xf>
    <xf numFmtId="0" fontId="49" fillId="0" borderId="0" xfId="0" applyFont="1" applyAlignment="1">
      <alignment wrapText="1"/>
    </xf>
    <xf numFmtId="0" fontId="49" fillId="0" borderId="0" xfId="0" applyFont="1" applyBorder="1" applyAlignment="1">
      <alignment horizontal="left" vertical="center"/>
    </xf>
    <xf numFmtId="0" fontId="49" fillId="0" borderId="0" xfId="0" applyFont="1" applyAlignment="1">
      <alignment wrapText="1"/>
    </xf>
    <xf numFmtId="0" fontId="49" fillId="0" borderId="0" xfId="0" applyFont="1" applyFill="1" applyBorder="1" applyAlignment="1">
      <alignment horizontal="left" vertical="top" wrapText="1"/>
    </xf>
    <xf numFmtId="0" fontId="51" fillId="0" borderId="0" xfId="0" applyFont="1" applyAlignment="1">
      <alignment/>
    </xf>
    <xf numFmtId="0" fontId="49" fillId="0" borderId="0" xfId="0" applyFont="1" applyFill="1" applyAlignment="1">
      <alignment wrapText="1"/>
    </xf>
    <xf numFmtId="0" fontId="52" fillId="0" borderId="0" xfId="0" applyFont="1" applyAlignment="1">
      <alignment/>
    </xf>
    <xf numFmtId="0" fontId="53" fillId="0" borderId="0" xfId="0" applyFont="1" applyAlignment="1">
      <alignment horizontal="left" vertical="center" indent="2"/>
    </xf>
    <xf numFmtId="0" fontId="47" fillId="0" borderId="0" xfId="0" applyFont="1" applyAlignment="1">
      <alignment/>
    </xf>
    <xf numFmtId="0" fontId="54" fillId="0" borderId="0" xfId="0" applyFont="1" applyAlignment="1">
      <alignment/>
    </xf>
    <xf numFmtId="0" fontId="0" fillId="0" borderId="12" xfId="0" applyBorder="1" applyAlignment="1">
      <alignment/>
    </xf>
    <xf numFmtId="0" fontId="0" fillId="38" borderId="0" xfId="0" applyFill="1" applyAlignment="1">
      <alignment/>
    </xf>
    <xf numFmtId="0" fontId="47" fillId="0" borderId="13" xfId="0" applyFont="1" applyBorder="1" applyAlignment="1">
      <alignment/>
    </xf>
    <xf numFmtId="0" fontId="49" fillId="39" borderId="0" xfId="0" applyFont="1" applyFill="1" applyAlignment="1">
      <alignment/>
    </xf>
    <xf numFmtId="3" fontId="4" fillId="39" borderId="0" xfId="0" applyNumberFormat="1" applyFont="1" applyFill="1" applyBorder="1" applyAlignment="1" applyProtection="1">
      <alignment horizontal="center"/>
      <protection locked="0"/>
    </xf>
    <xf numFmtId="0" fontId="51" fillId="0" borderId="0" xfId="0" applyFont="1" applyAlignment="1">
      <alignment horizontal="center"/>
    </xf>
    <xf numFmtId="0" fontId="51" fillId="0" borderId="0" xfId="0" applyFont="1" applyAlignment="1">
      <alignment horizontal="center" wrapText="1"/>
    </xf>
    <xf numFmtId="0" fontId="51" fillId="0" borderId="11" xfId="0" applyFont="1" applyBorder="1" applyAlignment="1">
      <alignment wrapText="1"/>
    </xf>
    <xf numFmtId="0" fontId="0" fillId="0" borderId="0" xfId="0" applyFont="1" applyAlignment="1">
      <alignment/>
    </xf>
    <xf numFmtId="0" fontId="49"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4" xfId="0" applyFont="1" applyBorder="1" applyAlignment="1">
      <alignment wrapText="1"/>
    </xf>
    <xf numFmtId="0" fontId="55" fillId="0" borderId="0" xfId="0" applyFont="1" applyAlignment="1">
      <alignment horizontal="left" vertical="center" wrapText="1"/>
    </xf>
    <xf numFmtId="0" fontId="55" fillId="0" borderId="0" xfId="0" applyFont="1" applyAlignment="1">
      <alignment horizontal="left" vertical="center"/>
    </xf>
    <xf numFmtId="168"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PageLayoutView="0" workbookViewId="0" topLeftCell="E16">
      <selection activeCell="N21" sqref="N21"/>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9.57421875" style="3" customWidth="1"/>
    <col min="9" max="11" width="9.140625" style="3" hidden="1" customWidth="1"/>
    <col min="12" max="12" width="13.28125" style="3" customWidth="1"/>
    <col min="13" max="13" width="10.57421875" style="12" customWidth="1"/>
    <col min="14" max="14" width="86.00390625" style="3" bestFit="1" customWidth="1"/>
    <col min="15" max="22" width="9.140625" style="17" customWidth="1"/>
    <col min="23" max="16384" width="9.140625" style="3" customWidth="1"/>
  </cols>
  <sheetData>
    <row r="1" spans="1:12" ht="18">
      <c r="A1" s="43" t="s">
        <v>18</v>
      </c>
      <c r="B1" s="44"/>
      <c r="C1" s="44"/>
      <c r="D1" s="44"/>
      <c r="E1" s="44"/>
      <c r="F1" s="44"/>
      <c r="G1" s="44"/>
      <c r="H1" s="44"/>
      <c r="I1" s="44"/>
      <c r="J1" s="44"/>
      <c r="K1" s="44"/>
      <c r="L1" s="9"/>
    </row>
    <row r="2" spans="1:13" ht="15.75">
      <c r="A2" s="29" t="s">
        <v>19</v>
      </c>
      <c r="B2" s="24"/>
      <c r="C2" s="37"/>
      <c r="D2" s="24"/>
      <c r="E2" s="24"/>
      <c r="F2" s="24"/>
      <c r="G2" s="24"/>
      <c r="H2" s="24"/>
      <c r="I2" s="24"/>
      <c r="J2" s="24"/>
      <c r="K2" s="24"/>
      <c r="L2" s="9"/>
      <c r="M2" s="25"/>
    </row>
    <row r="3" spans="1:12" ht="14.25" customHeight="1">
      <c r="A3" s="29" t="s">
        <v>20</v>
      </c>
      <c r="C3" s="36"/>
      <c r="L3" s="9"/>
    </row>
    <row r="4" ht="14.25">
      <c r="A4" s="1" t="s">
        <v>39</v>
      </c>
    </row>
    <row r="5" spans="1:13" ht="83.25" customHeight="1">
      <c r="A5" s="49" t="s">
        <v>37</v>
      </c>
      <c r="B5" s="50"/>
      <c r="C5" s="50"/>
      <c r="D5" s="50"/>
      <c r="E5" s="50"/>
      <c r="F5" s="50"/>
      <c r="G5" s="50"/>
      <c r="H5" s="50"/>
      <c r="M5" s="25"/>
    </row>
    <row r="6" ht="14.25">
      <c r="A6" s="30"/>
    </row>
    <row r="7" spans="1:14" ht="15">
      <c r="A7" s="30"/>
      <c r="D7" s="4"/>
      <c r="F7" s="4"/>
      <c r="N7" s="27"/>
    </row>
    <row r="8" spans="4:14" ht="44.25">
      <c r="D8" s="38" t="s">
        <v>14</v>
      </c>
      <c r="E8" s="27"/>
      <c r="F8" s="38" t="s">
        <v>15</v>
      </c>
      <c r="G8" s="38" t="s">
        <v>0</v>
      </c>
      <c r="H8" s="38" t="s">
        <v>0</v>
      </c>
      <c r="I8" s="38"/>
      <c r="J8" s="38"/>
      <c r="K8" s="38"/>
      <c r="L8" s="39" t="s">
        <v>17</v>
      </c>
      <c r="M8" s="10" t="s">
        <v>10</v>
      </c>
      <c r="N8" s="40" t="s">
        <v>36</v>
      </c>
    </row>
    <row r="9" spans="4:14" ht="15">
      <c r="D9" s="38" t="s">
        <v>1</v>
      </c>
      <c r="E9" s="27"/>
      <c r="F9" s="38" t="s">
        <v>1</v>
      </c>
      <c r="G9" s="38" t="s">
        <v>1</v>
      </c>
      <c r="H9" s="38" t="s">
        <v>16</v>
      </c>
      <c r="I9" s="38"/>
      <c r="J9" s="38"/>
      <c r="K9" s="27"/>
      <c r="L9" s="27"/>
      <c r="N9" s="23"/>
    </row>
    <row r="10" spans="4:14" ht="15" thickBot="1">
      <c r="D10" s="4"/>
      <c r="E10" s="4"/>
      <c r="N10" s="23"/>
    </row>
    <row r="11" spans="1:14" ht="44.25" customHeight="1" thickBot="1">
      <c r="A11" s="45" t="s">
        <v>2</v>
      </c>
      <c r="B11" s="45"/>
      <c r="C11" s="45"/>
      <c r="D11" s="8">
        <v>22163</v>
      </c>
      <c r="F11" s="8">
        <v>27134.45</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does not agree, query this</v>
      </c>
      <c r="N11" s="13"/>
    </row>
    <row r="12" spans="4:14" ht="15" thickBot="1">
      <c r="D12" s="5"/>
      <c r="F12" s="5"/>
      <c r="N12" s="23"/>
    </row>
    <row r="13" spans="1:14" ht="31.5" customHeight="1" thickBot="1">
      <c r="A13" s="46" t="s">
        <v>22</v>
      </c>
      <c r="B13" s="47"/>
      <c r="C13" s="48"/>
      <c r="D13" s="8">
        <v>8717</v>
      </c>
      <c r="F13" s="8">
        <v>9205</v>
      </c>
      <c r="G13" s="5">
        <f>F13-D13</f>
        <v>488</v>
      </c>
      <c r="H13" s="6">
        <f>IF((D13&gt;F13),(D13-F13)/D13,IF(D13&lt;F13,-(D13-F13)/D13,IF(D13=F13,0)))</f>
        <v>0.05598256280830561</v>
      </c>
      <c r="I13" s="3">
        <f>IF(D13-F13&lt;200,0,IF(D13-F13&gt;200,1,IF(D13-F13=200,1)))</f>
        <v>0</v>
      </c>
      <c r="J13" s="3">
        <f>IF(F13-D13&lt;200,0,IF(F13-D13&gt;200,1,IF(F13-D13=200,1)))</f>
        <v>1</v>
      </c>
      <c r="K13" s="4">
        <f>IF(H13&lt;0.15,0,IF(H13&gt;0.15,1,IF(H13=0.15,1)))</f>
        <v>0</v>
      </c>
      <c r="L13" s="4" t="str">
        <f>IF(H13&lt;15%,"NO","YES")</f>
        <v>NO</v>
      </c>
      <c r="M13" s="10" t="str">
        <f>IF((L13="YES")*AND(I13+J13&lt;1),"Explanation not required, difference less than £200"," ")</f>
        <v> </v>
      </c>
      <c r="N13" s="13"/>
    </row>
    <row r="14" spans="4:14" ht="15" thickBot="1">
      <c r="D14" s="5"/>
      <c r="F14" s="5"/>
      <c r="G14" s="5"/>
      <c r="H14" s="6"/>
      <c r="K14" s="4"/>
      <c r="L14" s="4"/>
      <c r="N14" s="23"/>
    </row>
    <row r="15" spans="1:14" ht="216" customHeight="1" thickBot="1">
      <c r="A15" s="42" t="s">
        <v>3</v>
      </c>
      <c r="B15" s="42"/>
      <c r="C15" s="42"/>
      <c r="D15" s="8">
        <v>7977</v>
      </c>
      <c r="F15" s="8">
        <v>10683.41</v>
      </c>
      <c r="G15" s="5">
        <f>F15-D15</f>
        <v>2706.41</v>
      </c>
      <c r="H15" s="6">
        <f>IF((D15&gt;F15),(D15-F15)/D15,IF(D15&lt;F15,-(D15-F15)/D15,IF(D15=F15,0)))</f>
        <v>0.339276670427479</v>
      </c>
      <c r="I15" s="3">
        <f>IF(D15-F15&lt;200,0,IF(D15-F15&gt;200,1,IF(D15-F15=200,1)))</f>
        <v>0</v>
      </c>
      <c r="J15" s="3">
        <f>IF(F15-D15&lt;200,0,IF(F15-D15&gt;200,1,IF(F15-D15=200,1)))</f>
        <v>1</v>
      </c>
      <c r="K15" s="4">
        <f>IF(H15&lt;0.15,0,IF(H15&gt;0.15,1,IF(H15=0.15,1)))</f>
        <v>1</v>
      </c>
      <c r="L15" s="4" t="str">
        <f>IF(H15&lt;15%,"NO","YES")</f>
        <v>YES</v>
      </c>
      <c r="M15" s="10" t="str">
        <f>IF((L15="YES")*AND(I15+J15&lt;1),"Explanation not required, difference less than £200"," ")</f>
        <v> </v>
      </c>
      <c r="N15" s="13" t="s">
        <v>40</v>
      </c>
    </row>
    <row r="16" spans="4:14" ht="15" thickBot="1">
      <c r="D16" s="5"/>
      <c r="F16" s="5"/>
      <c r="G16" s="5"/>
      <c r="H16" s="6"/>
      <c r="K16" s="4"/>
      <c r="L16" s="4"/>
      <c r="N16" s="23"/>
    </row>
    <row r="17" spans="1:14" ht="75.75" customHeight="1" thickBot="1">
      <c r="A17" s="42" t="s">
        <v>4</v>
      </c>
      <c r="B17" s="42"/>
      <c r="C17" s="42"/>
      <c r="D17" s="8">
        <v>4782</v>
      </c>
      <c r="F17" s="8">
        <v>5670.47</v>
      </c>
      <c r="G17" s="5">
        <f>F17-D17</f>
        <v>888.4700000000003</v>
      </c>
      <c r="H17" s="6">
        <f>IF((D17&gt;F17),(D17-F17)/D17,IF(D17&lt;F17,-(D17-F17)/D17,IF(D17=F17,0)))</f>
        <v>0.18579464659138442</v>
      </c>
      <c r="I17" s="3">
        <f>IF(D17-F17&lt;200,0,IF(D17-F17&gt;200,1,IF(D17-F17=200,1)))</f>
        <v>0</v>
      </c>
      <c r="J17" s="3">
        <f>IF(F17-D17&lt;200,0,IF(F17-D17&gt;200,1,IF(F17-D17=200,1)))</f>
        <v>1</v>
      </c>
      <c r="K17" s="4">
        <f>IF(H17&lt;0.15,0,IF(H17&gt;0.15,1,IF(H17=0.15,1)))</f>
        <v>1</v>
      </c>
      <c r="L17" s="4" t="str">
        <f>IF(H17&lt;15%,"NO","YES")</f>
        <v>YES</v>
      </c>
      <c r="M17" s="10" t="str">
        <f>IF((L17="YES")*AND(I17+J17&lt;1),"Explanation not required, difference less than £200"," ")</f>
        <v> </v>
      </c>
      <c r="N17" s="13" t="s">
        <v>41</v>
      </c>
    </row>
    <row r="18" spans="4:14" ht="15" thickBot="1">
      <c r="D18" s="5"/>
      <c r="F18" s="5"/>
      <c r="G18" s="5"/>
      <c r="H18" s="6"/>
      <c r="K18" s="4"/>
      <c r="L18" s="4"/>
      <c r="N18" s="23"/>
    </row>
    <row r="19" spans="1:14" ht="19.5" customHeight="1" thickBot="1">
      <c r="A19" s="42" t="s">
        <v>7</v>
      </c>
      <c r="B19" s="42"/>
      <c r="C19" s="42"/>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IF(H19&lt;15%,"NO","YES")</f>
        <v>NO</v>
      </c>
      <c r="M19" s="10" t="str">
        <f>IF((L19="YES")*AND(I19+J19&lt;1),"Explanation not required, difference less than £200"," ")</f>
        <v> </v>
      </c>
      <c r="N19" s="13"/>
    </row>
    <row r="20" spans="4:14" ht="15" thickBot="1">
      <c r="D20" s="5"/>
      <c r="F20" s="5"/>
      <c r="G20" s="5"/>
      <c r="H20" s="6"/>
      <c r="K20" s="4"/>
      <c r="L20" s="4"/>
      <c r="N20" s="23"/>
    </row>
    <row r="21" spans="1:14" ht="259.5" customHeight="1" thickBot="1">
      <c r="A21" s="42" t="s">
        <v>23</v>
      </c>
      <c r="B21" s="42"/>
      <c r="C21" s="42"/>
      <c r="D21" s="8">
        <v>6941</v>
      </c>
      <c r="F21" s="8">
        <v>24501.89</v>
      </c>
      <c r="G21" s="5">
        <f>F21-D21</f>
        <v>17560.89</v>
      </c>
      <c r="H21" s="6">
        <f>IF((D21&gt;F21),(D21-F21)/D21,IF(D21&lt;F21,-(D21-F21)/D21,IF(D21=F21,0)))</f>
        <v>2.530023051433511</v>
      </c>
      <c r="I21" s="3">
        <f>IF(D21-F21&lt;200,0,IF(D21-F21&gt;200,1,IF(D21-F21=200,1)))</f>
        <v>0</v>
      </c>
      <c r="J21" s="3">
        <f>IF(F21-D21&lt;200,0,IF(F21-D21&gt;200,1,IF(F21-D21=200,1)))</f>
        <v>1</v>
      </c>
      <c r="K21" s="4">
        <f>IF(H21&lt;0.15,0,IF(H21&gt;0.15,1,IF(H21=0.15,1)))</f>
        <v>1</v>
      </c>
      <c r="L21" s="4" t="str">
        <f>IF(H21&lt;15%,"NO","YES")</f>
        <v>YES</v>
      </c>
      <c r="M21" s="10" t="str">
        <f>IF((L21="YES")*AND(I21+J21&lt;1),"Explanation not required, difference less than £200"," ")</f>
        <v> </v>
      </c>
      <c r="N21" s="13" t="s">
        <v>42</v>
      </c>
    </row>
    <row r="22" spans="4:14" ht="15" thickBot="1">
      <c r="D22" s="5"/>
      <c r="F22" s="5"/>
      <c r="G22" s="5"/>
      <c r="H22" s="6"/>
      <c r="K22" s="4"/>
      <c r="L22" s="4"/>
      <c r="N22" s="23"/>
    </row>
    <row r="23" spans="1:14" ht="19.5" customHeight="1" thickBot="1">
      <c r="A23" s="7" t="s">
        <v>5</v>
      </c>
      <c r="D23" s="2">
        <f>D11+D13+D15-D17-D19-D21</f>
        <v>27134</v>
      </c>
      <c r="F23" s="2">
        <f>F11+F13+F15-F17-F19-F21</f>
        <v>16850.5</v>
      </c>
      <c r="G23" s="5"/>
      <c r="H23" s="6"/>
      <c r="K23" s="4"/>
      <c r="L23" s="4"/>
      <c r="M23" s="14" t="s">
        <v>12</v>
      </c>
      <c r="N23" s="23"/>
    </row>
    <row r="24" spans="1:14" s="17" customFormat="1" ht="15">
      <c r="A24" s="16"/>
      <c r="D24" s="18"/>
      <c r="F24" s="18"/>
      <c r="G24" s="5"/>
      <c r="H24" s="19"/>
      <c r="K24" s="20"/>
      <c r="L24" s="21" t="str">
        <f>IF(F23&gt;(2*F13),"YES","NO")</f>
        <v>NO</v>
      </c>
      <c r="M24" s="22" t="str">
        <f>IF(F23&gt;(2*F13),"EXPLANATION REQUIRED ON RESERVES TAB AS TO WHY CARRY FORWARD RESERVES ARE GREATER THAN TWICE INCOME FROM LOCAL TAXATION/LEVIES"," ")</f>
        <v> </v>
      </c>
      <c r="N24" s="28"/>
    </row>
    <row r="25" spans="4:14" ht="15" thickBot="1">
      <c r="D25" s="5"/>
      <c r="F25" s="5"/>
      <c r="G25" s="5"/>
      <c r="H25" s="6"/>
      <c r="K25" s="4"/>
      <c r="L25" s="4"/>
      <c r="N25" s="23"/>
    </row>
    <row r="26" spans="1:14" ht="19.5" customHeight="1" thickBot="1">
      <c r="A26" s="42" t="s">
        <v>9</v>
      </c>
      <c r="B26" s="42"/>
      <c r="C26" s="42"/>
      <c r="D26" s="8">
        <v>27134</v>
      </c>
      <c r="F26" s="8">
        <v>16851</v>
      </c>
      <c r="G26" s="5"/>
      <c r="H26" s="6"/>
      <c r="K26" s="4"/>
      <c r="L26" s="4"/>
      <c r="M26" s="15" t="s">
        <v>12</v>
      </c>
      <c r="N26" s="23"/>
    </row>
    <row r="27" spans="4:14" ht="15" thickBot="1">
      <c r="D27" s="5"/>
      <c r="F27" s="5"/>
      <c r="G27" s="5"/>
      <c r="H27" s="6"/>
      <c r="K27" s="4"/>
      <c r="L27" s="4"/>
      <c r="N27" s="23"/>
    </row>
    <row r="28" spans="1:14" ht="19.5" customHeight="1" thickBot="1">
      <c r="A28" s="42" t="s">
        <v>8</v>
      </c>
      <c r="B28" s="42"/>
      <c r="C28" s="42"/>
      <c r="D28" s="8">
        <v>257600</v>
      </c>
      <c r="F28" s="8">
        <v>257600</v>
      </c>
      <c r="G28" s="5">
        <f>F28-D28</f>
        <v>0</v>
      </c>
      <c r="H28" s="6">
        <f>IF((D28&gt;F28),(D28-F28)/D28,IF(D28&lt;F28,-(D28-F28)/D28,IF(D28=F28,0)))</f>
        <v>0</v>
      </c>
      <c r="I28" s="3">
        <f>IF(D28-F28&lt;200,0,IF(D28-F28&gt;200,1,IF(D28-F28=200,1)))</f>
        <v>0</v>
      </c>
      <c r="J28" s="3">
        <f>IF(F28-D28&lt;200,0,IF(F28-D28&gt;200,1,IF(F28-D28=200,1)))</f>
        <v>0</v>
      </c>
      <c r="K28" s="4">
        <f>IF(H28&lt;0.15,0,IF(H28&gt;0.15,1,IF(H28=0.15,1)))</f>
        <v>0</v>
      </c>
      <c r="L28" s="4" t="str">
        <f>IF(H28&lt;15%,"NO","YES")</f>
        <v>NO</v>
      </c>
      <c r="M28" s="10" t="str">
        <f>IF((L28="YES")*AND(I28+J28&lt;1),"Explanation not required, difference less than £200"," ")</f>
        <v> </v>
      </c>
      <c r="N28" s="13"/>
    </row>
    <row r="29" spans="4:14" ht="15" thickBot="1">
      <c r="D29" s="5"/>
      <c r="F29" s="5"/>
      <c r="G29" s="5"/>
      <c r="H29" s="6"/>
      <c r="K29" s="4"/>
      <c r="L29" s="4"/>
      <c r="N29" s="23"/>
    </row>
    <row r="30" spans="1:14" ht="19.5" customHeight="1" thickBot="1">
      <c r="A30" s="42" t="s">
        <v>6</v>
      </c>
      <c r="B30" s="42"/>
      <c r="C30" s="42"/>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IF(H30&lt;15%,"NO","YES")</f>
        <v>NO</v>
      </c>
      <c r="M30" s="10" t="str">
        <f>IF((L30="YES")*AND(I30+J30&lt;1),"Explanation not required, difference less than £200"," ")</f>
        <v> </v>
      </c>
      <c r="N30" s="13"/>
    </row>
    <row r="31" spans="8:14" ht="14.25">
      <c r="H31" s="6"/>
      <c r="K31" s="4"/>
      <c r="L31" s="4"/>
      <c r="N31" s="23"/>
    </row>
    <row r="32" ht="15">
      <c r="C32" s="11" t="s">
        <v>11</v>
      </c>
    </row>
    <row r="33" spans="15:22" ht="15" customHeight="1">
      <c r="O33" s="26"/>
      <c r="P33" s="26"/>
      <c r="Q33" s="26"/>
      <c r="R33" s="26"/>
      <c r="S33" s="26"/>
      <c r="T33" s="26"/>
      <c r="U33" s="26"/>
      <c r="V33" s="26"/>
    </row>
    <row r="34" spans="3:22" ht="15">
      <c r="C34" s="11" t="s">
        <v>13</v>
      </c>
      <c r="N34" s="26"/>
      <c r="O34" s="26"/>
      <c r="P34" s="26"/>
      <c r="Q34" s="26"/>
      <c r="R34" s="26"/>
      <c r="S34" s="26"/>
      <c r="T34" s="26"/>
      <c r="U34" s="26"/>
      <c r="V34" s="26"/>
    </row>
    <row r="36" ht="15">
      <c r="C36" s="11" t="s">
        <v>21</v>
      </c>
    </row>
  </sheetData>
  <sheetProtection/>
  <mergeCells count="11">
    <mergeCell ref="A19:C19"/>
    <mergeCell ref="A21:C21"/>
    <mergeCell ref="A1:K1"/>
    <mergeCell ref="A26:C26"/>
    <mergeCell ref="A28:C28"/>
    <mergeCell ref="A30:C30"/>
    <mergeCell ref="A11:C11"/>
    <mergeCell ref="A13:C13"/>
    <mergeCell ref="A15:C15"/>
    <mergeCell ref="A17:C17"/>
    <mergeCell ref="A5: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F18"/>
  <sheetViews>
    <sheetView zoomScalePageLayoutView="0" workbookViewId="0" topLeftCell="A7">
      <selection activeCell="I10" sqref="I10"/>
    </sheetView>
  </sheetViews>
  <sheetFormatPr defaultColWidth="9.140625" defaultRowHeight="15"/>
  <cols>
    <col min="4" max="4" width="10.421875" style="0" customWidth="1"/>
  </cols>
  <sheetData>
    <row r="1" ht="15.75" customHeight="1">
      <c r="A1" s="32" t="s">
        <v>24</v>
      </c>
    </row>
    <row r="2" ht="15.75" customHeight="1">
      <c r="A2" s="41" t="s">
        <v>38</v>
      </c>
    </row>
    <row r="3" ht="15">
      <c r="A3" t="s">
        <v>25</v>
      </c>
    </row>
    <row r="5" spans="4:6" ht="15">
      <c r="D5" s="31" t="s">
        <v>1</v>
      </c>
      <c r="E5" s="31" t="s">
        <v>1</v>
      </c>
      <c r="F5" s="31" t="s">
        <v>1</v>
      </c>
    </row>
    <row r="6" ht="15">
      <c r="A6" s="31" t="s">
        <v>26</v>
      </c>
    </row>
    <row r="7" spans="2:4" ht="15">
      <c r="B7" s="34" t="s">
        <v>29</v>
      </c>
      <c r="D7" s="34">
        <v>500</v>
      </c>
    </row>
    <row r="8" spans="2:4" ht="15" customHeight="1">
      <c r="B8" s="34" t="s">
        <v>30</v>
      </c>
      <c r="D8" s="34">
        <v>500</v>
      </c>
    </row>
    <row r="9" spans="2:4" ht="15">
      <c r="B9" s="34" t="s">
        <v>31</v>
      </c>
      <c r="D9" s="34"/>
    </row>
    <row r="10" spans="2:4" ht="15">
      <c r="B10" s="34" t="s">
        <v>32</v>
      </c>
      <c r="D10" s="34"/>
    </row>
    <row r="11" spans="2:4" ht="15">
      <c r="B11" s="34" t="s">
        <v>33</v>
      </c>
      <c r="D11" s="34"/>
    </row>
    <row r="12" spans="2:4" ht="15">
      <c r="B12" s="34" t="s">
        <v>34</v>
      </c>
      <c r="D12" s="34"/>
    </row>
    <row r="13" spans="2:4" ht="15">
      <c r="B13" s="34" t="s">
        <v>35</v>
      </c>
      <c r="D13" s="34"/>
    </row>
    <row r="14" ht="15">
      <c r="E14" s="33">
        <f>SUM(D7:D13)</f>
        <v>1000</v>
      </c>
    </row>
    <row r="16" spans="1:4" ht="15">
      <c r="A16" s="31" t="s">
        <v>27</v>
      </c>
      <c r="D16" s="51">
        <v>15850.5</v>
      </c>
    </row>
    <row r="17" ht="15">
      <c r="E17" s="33">
        <f>D16</f>
        <v>15850.5</v>
      </c>
    </row>
    <row r="18" spans="1:6" ht="15.75" thickBot="1">
      <c r="A18" s="31" t="s">
        <v>28</v>
      </c>
      <c r="F18" s="35">
        <f>E14+E17</f>
        <v>16850.5</v>
      </c>
    </row>
    <row r="19" ht="15.75" thickTop="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user</cp:lastModifiedBy>
  <dcterms:created xsi:type="dcterms:W3CDTF">2012-07-11T10:01:28Z</dcterms:created>
  <dcterms:modified xsi:type="dcterms:W3CDTF">2019-04-30T10:30:05Z</dcterms:modified>
  <cp:category/>
  <cp:version/>
  <cp:contentType/>
  <cp:contentStatus/>
</cp:coreProperties>
</file>